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44" windowHeight="7356" activeTab="0"/>
  </bookViews>
  <sheets>
    <sheet name="Blank" sheetId="1" r:id="rId1"/>
    <sheet name="Example" sheetId="2" r:id="rId2"/>
  </sheets>
  <definedNames>
    <definedName name="GCVW">'Blank'!$G$52</definedName>
    <definedName name="GCVWR">'Blank'!$G$6</definedName>
    <definedName name="GVW">'Blank'!$G$22</definedName>
    <definedName name="GVWR">'Blank'!$G$5</definedName>
    <definedName name="TABLE" localSheetId="1">'Example'!$B$42:$B$44</definedName>
    <definedName name="TABLE_2" localSheetId="1">'Example'!$B$41:$B$44</definedName>
    <definedName name="TABLE_3" localSheetId="1">'Example'!$B$41:$D$44</definedName>
    <definedName name="TGVW">'Blank'!$G$40</definedName>
    <definedName name="TGVWR">'Blank'!$G$8</definedName>
  </definedNames>
  <calcPr fullCalcOnLoad="1"/>
</workbook>
</file>

<file path=xl/sharedStrings.xml><?xml version="1.0" encoding="utf-8"?>
<sst xmlns="http://schemas.openxmlformats.org/spreadsheetml/2006/main" count="98" uniqueCount="87">
  <si>
    <t>Ford Explorer</t>
  </si>
  <si>
    <t>Dry Wt.</t>
  </si>
  <si>
    <t>Gasoline</t>
  </si>
  <si>
    <t>Stuff</t>
  </si>
  <si>
    <t>Propane</t>
  </si>
  <si>
    <t xml:space="preserve"> 4.23#</t>
  </si>
  <si>
    <t>Water</t>
  </si>
  <si>
    <t xml:space="preserve"> 8.4#</t>
  </si>
  <si>
    <t>6.0#</t>
  </si>
  <si>
    <t>2 - 20 lb. Tanks</t>
  </si>
  <si>
    <t xml:space="preserve">20 lb tank equivalent to 5#    </t>
  </si>
  <si>
    <t>Battery</t>
  </si>
  <si>
    <t>Options</t>
  </si>
  <si>
    <t>Dry Weight Trailer</t>
  </si>
  <si>
    <t>People (2)</t>
  </si>
  <si>
    <t>Weight of WD Hitch</t>
  </si>
  <si>
    <t>Tongue Weight - 13%</t>
  </si>
  <si>
    <t>22.5 gal @ 6#</t>
  </si>
  <si>
    <t>Under (Over) GCWR</t>
  </si>
  <si>
    <t>4 Gallons @ 8.4#</t>
  </si>
  <si>
    <t>Water in Tanks</t>
  </si>
  <si>
    <t xml:space="preserve">Loaded vehicle weight including fuel, water, gear </t>
  </si>
  <si>
    <t>Actual Weight Travel Trailer (AWTT)</t>
  </si>
  <si>
    <t>Actual Weight Tow Vehicle (AWTV)</t>
  </si>
  <si>
    <t>Total GVWR calc for TV</t>
  </si>
  <si>
    <t>This number must not exceed GVWR of Tow Vehicle</t>
  </si>
  <si>
    <t>passengers</t>
  </si>
  <si>
    <t>This number must not exceed GCWR of Tow vehicle</t>
  </si>
  <si>
    <t>Total Rig weight greater than 90% of GCWR can cause excessive wear and tear,</t>
  </si>
  <si>
    <t>and does not leave a margin for error or for safety</t>
  </si>
  <si>
    <t>% of GCWR</t>
  </si>
  <si>
    <t>Ford Explorer GCWR</t>
  </si>
  <si>
    <t>GVWR</t>
  </si>
  <si>
    <t>CALCULATION OF TOW VEHICLE WEIGHT</t>
  </si>
  <si>
    <t>CALCULATION OF TRAILER WEIGHT</t>
  </si>
  <si>
    <t>TOW VEHICLE GVWR CALCULATION</t>
  </si>
  <si>
    <t>Tow Vehicle Weight Ratings</t>
  </si>
  <si>
    <t>Total Rig weight (AWTV plus AWTT)</t>
  </si>
  <si>
    <t>lbs/gal</t>
  </si>
  <si>
    <t>Gasoline - Gallons</t>
  </si>
  <si>
    <t>lbs./gal</t>
  </si>
  <si>
    <t>Tow Vehicle</t>
  </si>
  <si>
    <t>2002 Cub C215</t>
  </si>
  <si>
    <t>This is an example of our towing combination.  Cathy (MICub215)   If you have any questions, send me an e-mail at cap12156@yahoo.com</t>
  </si>
  <si>
    <t>Fill in your specs in the shaded boxes and your towing capacity should calculate based on the formulas set up in the spreadsheet.</t>
  </si>
  <si>
    <t>People</t>
  </si>
  <si>
    <t>Tanks</t>
  </si>
  <si>
    <t>20 lb</t>
  </si>
  <si>
    <t>Water in Tank - Gals.</t>
  </si>
  <si>
    <t>Stuff in Trailer (lbs)</t>
  </si>
  <si>
    <t>Trailer Towed with Fresh Water Tank Full (y/n)?</t>
  </si>
  <si>
    <t>n</t>
  </si>
  <si>
    <t>Tow Vehicle GVWR (Enter G5)</t>
  </si>
  <si>
    <t>Note: Check your Owner's Manual to fully understand</t>
  </si>
  <si>
    <t>what is included in the "Dry Weight".  Adjust entries accordingly.</t>
  </si>
  <si>
    <t>Cargo and Stuff</t>
  </si>
  <si>
    <t>Weight of  Hitch Receiver and Accessories</t>
  </si>
  <si>
    <t>Include WDH, Sway Bars as necessary.</t>
  </si>
  <si>
    <t>Loaded vehicle weight including fuel, water, gear,</t>
  </si>
  <si>
    <t>VEHICLE WEIGHT RATINGS</t>
  </si>
  <si>
    <t>Trailer GVWR (Enter G7)</t>
  </si>
  <si>
    <t>Percentage of Trailer GVWR</t>
  </si>
  <si>
    <t>This number must not exceed the GVWR of the trailer.</t>
  </si>
  <si>
    <t>Actual Weight Tow Vehicle (GVW)</t>
  </si>
  <si>
    <t>Actual Weight Travel Trailer (TGVW)</t>
  </si>
  <si>
    <t>Percentage of Tow Vehicle GVWR</t>
  </si>
  <si>
    <t>Actual % of GCVWR</t>
  </si>
  <si>
    <t>and leaves a limited margin for error or for safety</t>
  </si>
  <si>
    <t>This number must not exceed GCVWR of the tow vehicle.</t>
  </si>
  <si>
    <t>Total Rig weight greater than 90% of GCVWR can cause excessive wear and tear,</t>
  </si>
  <si>
    <t>Under (Over) GCVWR</t>
  </si>
  <si>
    <t>CALCULATION OF TOW VEHICLE WEIGHTS</t>
  </si>
  <si>
    <t>CALCULATION OF TRAILER WEIGHTS</t>
  </si>
  <si>
    <t>Under (Over) Tow Vehicle GVWR (lbs.)</t>
  </si>
  <si>
    <t>Under (Over) Trailer GVWR (lbs.)</t>
  </si>
  <si>
    <t>CALCULATION OF COMBINED VEHICLE WEIGHTS</t>
  </si>
  <si>
    <t>Trailer Tongue Weight (Enter % as whole number)</t>
  </si>
  <si>
    <t>Tongue weight recommended to be between</t>
  </si>
  <si>
    <t xml:space="preserve"> 10 and 15% of trailer weight.</t>
  </si>
  <si>
    <t>Under (Over) GVWR for tow vehicle</t>
  </si>
  <si>
    <t>This number represents the weight changes needed.</t>
  </si>
  <si>
    <t>Actual Gross Combined Vehicle Weight (TGVW + GVW)</t>
  </si>
  <si>
    <t>Final total GVW calculation for tow vehicle</t>
  </si>
  <si>
    <t>GCVWR - Dry Weight of Tow Vehicle (allows for no payload in Tow Vehicle)</t>
  </si>
  <si>
    <t>Tow Vehicle GCVWR (Enter G6)</t>
  </si>
  <si>
    <t>Theoretical Tow Rating (GCVWR - Dry Weight)</t>
  </si>
  <si>
    <t>GVWR = Gross Vehicle Weight Rating,   GCVWR=Gross Combined Vehicle Weight Rating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</si>
</sst>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"/>
    <numFmt numFmtId="174" formatCode="0.0"/>
    <numFmt numFmtId="175" formatCode="0_);[Red]\(0\)"/>
    <numFmt numFmtId="176" formatCode="0.0%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21">
      <alignment/>
      <protection/>
    </xf>
    <xf numFmtId="3" fontId="1" fillId="0" borderId="0" xfId="21" applyNumberFormat="1">
      <alignment/>
      <protection/>
    </xf>
    <xf numFmtId="0" fontId="1" fillId="0" borderId="0" xfId="21" applyFont="1">
      <alignment/>
      <protection/>
    </xf>
    <xf numFmtId="0" fontId="1" fillId="0" borderId="0" xfId="21" applyBorder="1">
      <alignment/>
      <protection/>
    </xf>
    <xf numFmtId="1" fontId="1" fillId="0" borderId="0" xfId="21" applyNumberFormat="1" applyBorder="1">
      <alignment/>
      <protection/>
    </xf>
    <xf numFmtId="0" fontId="1" fillId="0" borderId="0" xfId="21" applyFont="1" applyBorder="1">
      <alignment/>
      <protection/>
    </xf>
    <xf numFmtId="3" fontId="1" fillId="0" borderId="0" xfId="21" applyNumberFormat="1" applyBorder="1">
      <alignment/>
      <protection/>
    </xf>
    <xf numFmtId="0" fontId="1" fillId="0" borderId="0" xfId="2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" xfId="21" applyFont="1" applyBorder="1">
      <alignment/>
      <protection/>
    </xf>
    <xf numFmtId="0" fontId="1" fillId="0" borderId="2" xfId="21" applyBorder="1">
      <alignment/>
      <protection/>
    </xf>
    <xf numFmtId="3" fontId="1" fillId="0" borderId="2" xfId="21" applyNumberFormat="1" applyBorder="1">
      <alignment/>
      <protection/>
    </xf>
    <xf numFmtId="0" fontId="1" fillId="0" borderId="3" xfId="21" applyBorder="1">
      <alignment/>
      <protection/>
    </xf>
    <xf numFmtId="0" fontId="1" fillId="0" borderId="4" xfId="21" applyFont="1" applyBorder="1">
      <alignment/>
      <protection/>
    </xf>
    <xf numFmtId="0" fontId="1" fillId="0" borderId="5" xfId="21" applyBorder="1">
      <alignment/>
      <protection/>
    </xf>
    <xf numFmtId="0" fontId="1" fillId="0" borderId="4" xfId="21" applyBorder="1">
      <alignment/>
      <protection/>
    </xf>
    <xf numFmtId="0" fontId="1" fillId="0" borderId="6" xfId="21" applyBorder="1">
      <alignment/>
      <protection/>
    </xf>
    <xf numFmtId="0" fontId="1" fillId="0" borderId="7" xfId="21" applyBorder="1">
      <alignment/>
      <protection/>
    </xf>
    <xf numFmtId="1" fontId="1" fillId="0" borderId="7" xfId="21" applyNumberFormat="1" applyBorder="1">
      <alignment/>
      <protection/>
    </xf>
    <xf numFmtId="0" fontId="1" fillId="0" borderId="7" xfId="21" applyFont="1" applyBorder="1">
      <alignment/>
      <protection/>
    </xf>
    <xf numFmtId="0" fontId="1" fillId="0" borderId="8" xfId="21" applyBorder="1">
      <alignment/>
      <protection/>
    </xf>
    <xf numFmtId="0" fontId="1" fillId="0" borderId="9" xfId="21" applyBorder="1">
      <alignment/>
      <protection/>
    </xf>
    <xf numFmtId="0" fontId="1" fillId="0" borderId="10" xfId="21" applyFont="1" applyBorder="1">
      <alignment/>
      <protection/>
    </xf>
    <xf numFmtId="0" fontId="1" fillId="0" borderId="10" xfId="21" applyBorder="1">
      <alignment/>
      <protection/>
    </xf>
    <xf numFmtId="3" fontId="1" fillId="0" borderId="10" xfId="21" applyNumberFormat="1" applyBorder="1">
      <alignment/>
      <protection/>
    </xf>
    <xf numFmtId="0" fontId="1" fillId="0" borderId="11" xfId="21" applyBorder="1">
      <alignment/>
      <protection/>
    </xf>
    <xf numFmtId="0" fontId="1" fillId="0" borderId="1" xfId="21" applyBorder="1">
      <alignment/>
      <protection/>
    </xf>
    <xf numFmtId="1" fontId="1" fillId="0" borderId="2" xfId="21" applyNumberFormat="1" applyBorder="1">
      <alignment/>
      <protection/>
    </xf>
    <xf numFmtId="0" fontId="1" fillId="0" borderId="2" xfId="21" applyFont="1" applyBorder="1">
      <alignment/>
      <protection/>
    </xf>
    <xf numFmtId="10" fontId="1" fillId="0" borderId="0" xfId="21" applyNumberFormat="1" applyBorder="1">
      <alignment/>
      <protection/>
    </xf>
    <xf numFmtId="1" fontId="1" fillId="0" borderId="0" xfId="21" applyNumberFormat="1" applyFont="1" applyBorder="1">
      <alignment/>
      <protection/>
    </xf>
    <xf numFmtId="0" fontId="0" fillId="0" borderId="1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2" borderId="12" xfId="0" applyFont="1" applyFill="1" applyBorder="1" applyAlignment="1">
      <alignment horizontal="center" vertical="top" wrapText="1"/>
    </xf>
    <xf numFmtId="0" fontId="1" fillId="0" borderId="0" xfId="21" applyFont="1" applyBorder="1" applyAlignment="1">
      <alignment horizontal="right"/>
      <protection/>
    </xf>
    <xf numFmtId="0" fontId="1" fillId="0" borderId="0" xfId="21" applyBorder="1" applyAlignment="1">
      <alignment horizontal="right"/>
      <protection/>
    </xf>
    <xf numFmtId="0" fontId="0" fillId="0" borderId="4" xfId="21" applyFont="1" applyBorder="1">
      <alignment/>
      <protection/>
    </xf>
    <xf numFmtId="3" fontId="1" fillId="3" borderId="13" xfId="21" applyNumberFormat="1" applyFill="1" applyBorder="1">
      <alignment/>
      <protection/>
    </xf>
    <xf numFmtId="0" fontId="1" fillId="3" borderId="13" xfId="21" applyFont="1" applyFill="1" applyBorder="1">
      <alignment/>
      <protection/>
    </xf>
    <xf numFmtId="0" fontId="2" fillId="0" borderId="0" xfId="21" applyFont="1">
      <alignment/>
      <protection/>
    </xf>
    <xf numFmtId="175" fontId="1" fillId="0" borderId="7" xfId="21" applyNumberFormat="1" applyBorder="1">
      <alignment/>
      <protection/>
    </xf>
    <xf numFmtId="38" fontId="1" fillId="0" borderId="0" xfId="21" applyNumberFormat="1" applyBorder="1">
      <alignment/>
      <protection/>
    </xf>
    <xf numFmtId="0" fontId="5" fillId="0" borderId="0" xfId="0" applyFont="1" applyBorder="1" applyAlignment="1">
      <alignment/>
    </xf>
    <xf numFmtId="0" fontId="5" fillId="2" borderId="12" xfId="0" applyFont="1" applyFill="1" applyBorder="1" applyAlignment="1">
      <alignment horizontal="left" vertical="top"/>
    </xf>
    <xf numFmtId="0" fontId="0" fillId="0" borderId="0" xfId="21" applyFont="1">
      <alignment/>
      <protection/>
    </xf>
    <xf numFmtId="3" fontId="1" fillId="0" borderId="0" xfId="21" applyNumberFormat="1" applyFont="1" applyBorder="1">
      <alignment/>
      <protection/>
    </xf>
    <xf numFmtId="3" fontId="1" fillId="3" borderId="13" xfId="21" applyNumberFormat="1" applyFont="1" applyFill="1" applyBorder="1" applyAlignment="1">
      <alignment horizontal="center"/>
      <protection/>
    </xf>
    <xf numFmtId="176" fontId="1" fillId="0" borderId="0" xfId="21" applyNumberFormat="1" applyBorder="1">
      <alignment/>
      <protection/>
    </xf>
    <xf numFmtId="38" fontId="1" fillId="0" borderId="0" xfId="21" applyNumberFormat="1" applyFont="1" applyBorder="1">
      <alignment/>
      <protection/>
    </xf>
    <xf numFmtId="10" fontId="1" fillId="0" borderId="0" xfId="21" applyNumberFormat="1" applyFont="1" applyBorder="1">
      <alignment/>
      <protection/>
    </xf>
    <xf numFmtId="176" fontId="1" fillId="0" borderId="0" xfId="21" applyNumberFormat="1" applyFont="1" applyBorder="1">
      <alignment/>
      <protection/>
    </xf>
    <xf numFmtId="38" fontId="1" fillId="0" borderId="0" xfId="21" applyNumberFormat="1">
      <alignment/>
      <protection/>
    </xf>
    <xf numFmtId="0" fontId="1" fillId="0" borderId="10" xfId="21" applyFont="1" applyBorder="1">
      <alignment/>
      <protection/>
    </xf>
    <xf numFmtId="38" fontId="1" fillId="0" borderId="0" xfId="21" applyNumberFormat="1" applyFont="1" applyBorder="1">
      <alignment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1" fillId="0" borderId="14" xfId="21" applyNumberForma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railer Calculato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4" width="9.140625" style="1" customWidth="1"/>
    <col min="5" max="5" width="8.421875" style="1" customWidth="1"/>
    <col min="6" max="6" width="15.8515625" style="1" customWidth="1"/>
    <col min="7" max="7" width="10.28125" style="1" bestFit="1" customWidth="1"/>
    <col min="8" max="8" width="1.8515625" style="1" customWidth="1"/>
    <col min="9" max="16384" width="9.140625" style="1" customWidth="1"/>
  </cols>
  <sheetData>
    <row r="1" ht="13.5">
      <c r="A1" s="41" t="s">
        <v>44</v>
      </c>
    </row>
    <row r="2" ht="14.25" thickBot="1">
      <c r="A2" s="16"/>
    </row>
    <row r="3" spans="1:10" ht="15" thickBot="1" thickTop="1">
      <c r="A3" s="16"/>
      <c r="D3" s="22"/>
      <c r="E3" s="23"/>
      <c r="F3" s="23" t="s">
        <v>59</v>
      </c>
      <c r="G3" s="25"/>
      <c r="H3" s="25"/>
      <c r="I3" s="24"/>
      <c r="J3" s="26"/>
    </row>
    <row r="4" spans="1:3" ht="15" thickBot="1" thickTop="1">
      <c r="A4" s="16"/>
      <c r="C4" s="3"/>
    </row>
    <row r="5" spans="1:8" ht="14.25" thickBot="1">
      <c r="A5" s="14" t="s">
        <v>52</v>
      </c>
      <c r="G5" s="39">
        <v>5630</v>
      </c>
      <c r="H5" s="2"/>
    </row>
    <row r="6" spans="1:8" ht="14.25" thickBot="1">
      <c r="A6" s="14" t="s">
        <v>84</v>
      </c>
      <c r="G6" s="39">
        <v>8800</v>
      </c>
      <c r="H6" s="2"/>
    </row>
    <row r="7" spans="1:9" ht="14.25" thickBot="1">
      <c r="A7" s="14" t="s">
        <v>85</v>
      </c>
      <c r="G7" s="57">
        <f>GCVWR-F16</f>
        <v>4552</v>
      </c>
      <c r="H7" s="2"/>
      <c r="I7" s="3" t="s">
        <v>83</v>
      </c>
    </row>
    <row r="8" spans="1:8" ht="14.25" thickBot="1">
      <c r="A8" s="14" t="s">
        <v>60</v>
      </c>
      <c r="G8" s="39">
        <v>2930</v>
      </c>
      <c r="H8" s="2"/>
    </row>
    <row r="9" spans="1:8" ht="13.5">
      <c r="A9" s="14"/>
      <c r="H9" s="2"/>
    </row>
    <row r="10" spans="1:10" ht="13.5">
      <c r="A10" s="38" t="s">
        <v>86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8" ht="14.25" thickBot="1">
      <c r="A11" s="14"/>
      <c r="C11" s="3"/>
      <c r="G11" s="2"/>
      <c r="H11" s="2"/>
    </row>
    <row r="12" spans="1:18" ht="15" thickBot="1" thickTop="1">
      <c r="A12" s="10"/>
      <c r="B12" s="11"/>
      <c r="C12" s="11"/>
      <c r="D12" s="11"/>
      <c r="E12" s="11"/>
      <c r="F12" s="11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5" thickBot="1" thickTop="1">
      <c r="A13" s="14"/>
      <c r="B13" s="4"/>
      <c r="C13" s="4"/>
      <c r="D13" s="22"/>
      <c r="E13" s="23" t="s">
        <v>71</v>
      </c>
      <c r="F13" s="24"/>
      <c r="G13" s="25"/>
      <c r="H13" s="25"/>
      <c r="I13" s="24"/>
      <c r="J13" s="26"/>
      <c r="K13" s="4"/>
      <c r="L13" s="4"/>
      <c r="M13" s="4"/>
      <c r="N13" s="4"/>
      <c r="O13" s="4"/>
      <c r="P13" s="4"/>
      <c r="Q13" s="4"/>
      <c r="R13" s="15"/>
    </row>
    <row r="14" spans="1:18" ht="14.25" thickTop="1">
      <c r="A14" s="14"/>
      <c r="B14" s="4"/>
      <c r="C14" s="4"/>
      <c r="D14" s="4"/>
      <c r="E14" s="4"/>
      <c r="F14" s="4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15"/>
    </row>
    <row r="15" spans="1:18" ht="14.25" thickBot="1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</row>
    <row r="16" spans="1:18" ht="14.25" thickBot="1">
      <c r="A16" s="14" t="s">
        <v>41</v>
      </c>
      <c r="B16" s="4"/>
      <c r="C16" s="4"/>
      <c r="D16" s="4"/>
      <c r="E16" s="37" t="s">
        <v>1</v>
      </c>
      <c r="F16" s="39">
        <v>4248</v>
      </c>
      <c r="G16" s="7"/>
      <c r="H16" s="4"/>
      <c r="I16" s="6" t="s">
        <v>53</v>
      </c>
      <c r="J16" s="4"/>
      <c r="K16" s="4"/>
      <c r="L16" s="4"/>
      <c r="M16" s="4"/>
      <c r="N16" s="4"/>
      <c r="O16" s="4"/>
      <c r="P16" s="4"/>
      <c r="Q16" s="4"/>
      <c r="R16" s="15"/>
    </row>
    <row r="17" spans="1:18" ht="14.25" thickBot="1">
      <c r="A17" s="14" t="s">
        <v>39</v>
      </c>
      <c r="B17" s="4"/>
      <c r="C17" s="40">
        <v>24</v>
      </c>
      <c r="D17" s="4">
        <v>6</v>
      </c>
      <c r="E17" s="36" t="s">
        <v>38</v>
      </c>
      <c r="F17" s="7">
        <f>C17*D17</f>
        <v>144</v>
      </c>
      <c r="G17" s="7"/>
      <c r="H17" s="4"/>
      <c r="I17" s="6" t="s">
        <v>54</v>
      </c>
      <c r="J17" s="9"/>
      <c r="K17" s="35"/>
      <c r="L17" s="4"/>
      <c r="M17" s="4"/>
      <c r="N17" s="4"/>
      <c r="O17" s="4"/>
      <c r="P17" s="4"/>
      <c r="Q17" s="4"/>
      <c r="R17" s="15"/>
    </row>
    <row r="18" spans="1:18" ht="14.25" thickBot="1">
      <c r="A18" s="14" t="s">
        <v>45</v>
      </c>
      <c r="B18" s="4"/>
      <c r="C18" s="4"/>
      <c r="D18" s="4"/>
      <c r="E18" s="4"/>
      <c r="F18" s="39">
        <v>450</v>
      </c>
      <c r="G18" s="7"/>
      <c r="H18" s="4"/>
      <c r="I18" s="6"/>
      <c r="J18" s="4"/>
      <c r="K18" s="4"/>
      <c r="L18" s="4"/>
      <c r="M18" s="4"/>
      <c r="N18" s="4"/>
      <c r="O18" s="4"/>
      <c r="P18" s="4"/>
      <c r="Q18" s="4"/>
      <c r="R18" s="15"/>
    </row>
    <row r="19" spans="1:18" ht="14.25" thickBot="1">
      <c r="A19" s="14" t="s">
        <v>55</v>
      </c>
      <c r="B19" s="4"/>
      <c r="C19" s="4"/>
      <c r="D19" s="4"/>
      <c r="E19" s="4"/>
      <c r="F19" s="39">
        <v>400</v>
      </c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</row>
    <row r="20" spans="1:18" ht="14.25" thickBot="1">
      <c r="A20" s="14" t="s">
        <v>56</v>
      </c>
      <c r="B20" s="4"/>
      <c r="C20" s="4"/>
      <c r="D20" s="4"/>
      <c r="E20" s="4"/>
      <c r="F20" s="39">
        <v>25</v>
      </c>
      <c r="G20" s="7"/>
      <c r="H20" s="4"/>
      <c r="I20" s="6" t="s">
        <v>57</v>
      </c>
      <c r="J20" s="4"/>
      <c r="K20" s="4"/>
      <c r="L20" s="4"/>
      <c r="M20" s="4"/>
      <c r="N20" s="4"/>
      <c r="O20" s="4"/>
      <c r="P20" s="4"/>
      <c r="Q20" s="4"/>
      <c r="R20" s="15"/>
    </row>
    <row r="21" spans="1:18" ht="13.5">
      <c r="A21" s="16"/>
      <c r="B21" s="4"/>
      <c r="C21" s="4"/>
      <c r="D21" s="4"/>
      <c r="E21" s="4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15"/>
    </row>
    <row r="22" spans="1:18" ht="13.5">
      <c r="A22" s="14"/>
      <c r="B22" s="6" t="s">
        <v>63</v>
      </c>
      <c r="C22" s="4"/>
      <c r="D22" s="4"/>
      <c r="E22" s="4"/>
      <c r="F22" s="7"/>
      <c r="G22" s="7">
        <f>SUM(F16:F20)</f>
        <v>5267</v>
      </c>
      <c r="H22" s="5"/>
      <c r="I22" s="6" t="s">
        <v>58</v>
      </c>
      <c r="J22" s="4"/>
      <c r="K22" s="4"/>
      <c r="L22" s="4"/>
      <c r="M22" s="4"/>
      <c r="N22" s="4"/>
      <c r="O22" s="4"/>
      <c r="P22" s="4"/>
      <c r="Q22" s="4"/>
      <c r="R22" s="15"/>
    </row>
    <row r="23" spans="1:18" ht="13.5">
      <c r="A23" s="14"/>
      <c r="B23" s="6"/>
      <c r="C23" s="4"/>
      <c r="D23" s="4"/>
      <c r="E23" s="4"/>
      <c r="F23" s="7"/>
      <c r="G23" s="7"/>
      <c r="H23" s="5"/>
      <c r="I23" s="6"/>
      <c r="J23" s="4"/>
      <c r="K23" s="4"/>
      <c r="L23" s="4"/>
      <c r="M23" s="4"/>
      <c r="N23" s="4"/>
      <c r="O23" s="4"/>
      <c r="P23" s="4"/>
      <c r="Q23" s="4"/>
      <c r="R23" s="15"/>
    </row>
    <row r="24" spans="1:18" ht="13.5">
      <c r="A24" s="16"/>
      <c r="B24" s="6" t="s">
        <v>65</v>
      </c>
      <c r="C24" s="4"/>
      <c r="D24" s="4"/>
      <c r="E24" s="4"/>
      <c r="F24" s="4"/>
      <c r="G24" s="49">
        <f>GVW/GVWR</f>
        <v>0.9355239786856128</v>
      </c>
      <c r="H24" s="5"/>
      <c r="I24" s="6" t="s">
        <v>26</v>
      </c>
      <c r="J24" s="4"/>
      <c r="K24" s="4"/>
      <c r="L24" s="4"/>
      <c r="M24" s="4"/>
      <c r="N24" s="4"/>
      <c r="O24" s="4"/>
      <c r="P24" s="4"/>
      <c r="Q24" s="4"/>
      <c r="R24" s="15"/>
    </row>
    <row r="25" spans="1:18" ht="13.5">
      <c r="A25" s="16"/>
      <c r="B25" s="6"/>
      <c r="C25" s="4"/>
      <c r="D25" s="4"/>
      <c r="E25" s="4"/>
      <c r="F25" s="4"/>
      <c r="G25" s="49"/>
      <c r="H25" s="5"/>
      <c r="I25" s="6"/>
      <c r="J25" s="4"/>
      <c r="K25" s="4"/>
      <c r="L25" s="4"/>
      <c r="M25" s="4"/>
      <c r="N25" s="4"/>
      <c r="O25" s="4"/>
      <c r="P25" s="4"/>
      <c r="Q25" s="4"/>
      <c r="R25" s="15"/>
    </row>
    <row r="26" spans="1:18" ht="13.5">
      <c r="A26" s="16"/>
      <c r="B26" s="6" t="s">
        <v>73</v>
      </c>
      <c r="C26" s="4"/>
      <c r="D26" s="4"/>
      <c r="E26" s="4"/>
      <c r="F26" s="4"/>
      <c r="G26" s="7">
        <f>GVWR-GVW</f>
        <v>363</v>
      </c>
      <c r="H26" s="5"/>
      <c r="I26" s="6"/>
      <c r="J26" s="4"/>
      <c r="K26" s="4"/>
      <c r="L26" s="4"/>
      <c r="M26" s="4"/>
      <c r="N26" s="4"/>
      <c r="O26" s="4"/>
      <c r="P26" s="4"/>
      <c r="Q26" s="4"/>
      <c r="R26" s="15"/>
    </row>
    <row r="27" spans="1:18" ht="14.25" thickBot="1">
      <c r="A27" s="17"/>
      <c r="B27" s="18"/>
      <c r="C27" s="18"/>
      <c r="D27" s="18"/>
      <c r="E27" s="18"/>
      <c r="F27" s="18"/>
      <c r="G27" s="19"/>
      <c r="H27" s="19"/>
      <c r="I27" s="20"/>
      <c r="J27" s="18"/>
      <c r="K27" s="18"/>
      <c r="L27" s="18"/>
      <c r="M27" s="18"/>
      <c r="N27" s="18"/>
      <c r="O27" s="18"/>
      <c r="P27" s="18"/>
      <c r="Q27" s="18"/>
      <c r="R27" s="21"/>
    </row>
    <row r="28" spans="1:14" ht="15" thickBot="1" thickTop="1">
      <c r="A28" s="16"/>
      <c r="B28" s="4"/>
      <c r="C28" s="4"/>
      <c r="D28" s="4"/>
      <c r="E28" s="4"/>
      <c r="F28" s="4"/>
      <c r="G28" s="5"/>
      <c r="H28" s="5"/>
      <c r="I28" s="6"/>
      <c r="J28" s="4"/>
      <c r="K28" s="4"/>
      <c r="L28" s="4"/>
      <c r="M28" s="4"/>
      <c r="N28" s="4"/>
    </row>
    <row r="29" spans="1:18" ht="15" thickBot="1" thickTop="1">
      <c r="A29" s="27"/>
      <c r="B29" s="11"/>
      <c r="C29" s="11"/>
      <c r="D29" s="11"/>
      <c r="E29" s="11"/>
      <c r="F29" s="11"/>
      <c r="G29" s="28"/>
      <c r="H29" s="28"/>
      <c r="I29" s="29"/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5" thickBot="1" thickTop="1">
      <c r="A30" s="16"/>
      <c r="B30" s="4"/>
      <c r="C30" s="4"/>
      <c r="D30" s="22"/>
      <c r="E30" s="23" t="s">
        <v>72</v>
      </c>
      <c r="F30" s="24"/>
      <c r="G30" s="25"/>
      <c r="H30" s="25"/>
      <c r="I30" s="24"/>
      <c r="J30" s="26"/>
      <c r="K30" s="4"/>
      <c r="L30" s="4"/>
      <c r="M30" s="4"/>
      <c r="N30" s="4"/>
      <c r="O30" s="4"/>
      <c r="P30" s="4"/>
      <c r="Q30" s="4"/>
      <c r="R30" s="15"/>
    </row>
    <row r="31" spans="1:18" ht="15" thickBot="1" thickTop="1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"/>
    </row>
    <row r="32" spans="1:18" ht="14.25" thickBot="1">
      <c r="A32" s="14" t="s">
        <v>13</v>
      </c>
      <c r="B32" s="4"/>
      <c r="C32" s="4"/>
      <c r="D32" s="4"/>
      <c r="E32" s="4"/>
      <c r="F32" s="39">
        <v>2140</v>
      </c>
      <c r="G32" s="36"/>
      <c r="H32" s="4"/>
      <c r="I32" s="4"/>
      <c r="J32" s="4"/>
      <c r="K32" s="6"/>
      <c r="L32" s="4"/>
      <c r="M32" s="4"/>
      <c r="N32" s="4"/>
      <c r="O32" s="4"/>
      <c r="P32" s="4"/>
      <c r="Q32" s="4"/>
      <c r="R32" s="15"/>
    </row>
    <row r="33" spans="1:18" ht="14.25" thickBot="1">
      <c r="A33" s="14" t="s">
        <v>12</v>
      </c>
      <c r="B33" s="4"/>
      <c r="C33" s="4"/>
      <c r="D33" s="4"/>
      <c r="E33" s="4"/>
      <c r="F33" s="39">
        <v>140</v>
      </c>
      <c r="G33" s="4"/>
      <c r="H33" s="4"/>
      <c r="I33" s="4"/>
      <c r="J33" s="4"/>
      <c r="K33" s="6"/>
      <c r="L33" s="4"/>
      <c r="M33" s="4"/>
      <c r="N33" s="4"/>
      <c r="O33" s="4"/>
      <c r="P33" s="4"/>
      <c r="Q33" s="4"/>
      <c r="R33" s="15"/>
    </row>
    <row r="34" spans="1:18" ht="14.25" thickBot="1">
      <c r="A34" s="14" t="s">
        <v>11</v>
      </c>
      <c r="B34" s="4"/>
      <c r="C34" s="4"/>
      <c r="D34" s="4"/>
      <c r="E34" s="4"/>
      <c r="F34" s="39">
        <v>45</v>
      </c>
      <c r="G34" s="4"/>
      <c r="H34" s="4"/>
      <c r="I34" s="4"/>
      <c r="J34" s="30"/>
      <c r="K34" s="4"/>
      <c r="L34" s="4"/>
      <c r="M34" s="4"/>
      <c r="N34" s="4"/>
      <c r="O34" s="4"/>
      <c r="P34" s="4"/>
      <c r="Q34" s="4"/>
      <c r="R34" s="15"/>
    </row>
    <row r="35" spans="1:18" ht="14.25" thickBot="1">
      <c r="A35" s="14" t="s">
        <v>4</v>
      </c>
      <c r="B35" s="4"/>
      <c r="C35" s="40">
        <v>1</v>
      </c>
      <c r="D35" s="36" t="s">
        <v>47</v>
      </c>
      <c r="E35" s="6" t="s">
        <v>46</v>
      </c>
      <c r="F35" s="47">
        <f>((47.7*0.5*0.85)+17.7)*C35</f>
        <v>37.9725</v>
      </c>
      <c r="G35" s="4"/>
      <c r="H35" s="4"/>
      <c r="I35" s="44"/>
      <c r="J35" s="45"/>
      <c r="L35" s="9"/>
      <c r="M35" s="9"/>
      <c r="N35" s="4"/>
      <c r="O35" s="4"/>
      <c r="P35" s="4"/>
      <c r="Q35" s="4"/>
      <c r="R35" s="15"/>
    </row>
    <row r="36" spans="1:18" ht="14.25" thickBot="1">
      <c r="A36" s="14" t="s">
        <v>48</v>
      </c>
      <c r="B36" s="4"/>
      <c r="C36" s="40">
        <v>18</v>
      </c>
      <c r="D36" s="4">
        <v>8.4</v>
      </c>
      <c r="E36" s="6" t="s">
        <v>40</v>
      </c>
      <c r="F36" s="47">
        <f>C36*D36</f>
        <v>151.20000000000002</v>
      </c>
      <c r="G36" s="4"/>
      <c r="H36" s="4"/>
      <c r="I36" s="44"/>
      <c r="J36" s="45"/>
      <c r="L36" s="4"/>
      <c r="M36" s="4"/>
      <c r="N36" s="4"/>
      <c r="O36" s="4"/>
      <c r="P36" s="4"/>
      <c r="Q36" s="4"/>
      <c r="R36" s="15"/>
    </row>
    <row r="37" spans="1:18" ht="14.25" thickBot="1">
      <c r="A37" s="14" t="s">
        <v>49</v>
      </c>
      <c r="B37" s="4"/>
      <c r="C37" s="4"/>
      <c r="D37" s="4"/>
      <c r="E37" s="4"/>
      <c r="F37" s="39">
        <v>400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5"/>
    </row>
    <row r="38" spans="1:18" ht="14.25" thickBot="1">
      <c r="A38" s="14" t="s">
        <v>50</v>
      </c>
      <c r="B38" s="4"/>
      <c r="C38" s="4"/>
      <c r="D38" s="4"/>
      <c r="E38" s="4"/>
      <c r="F38" s="48" t="s">
        <v>51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5"/>
    </row>
    <row r="39" spans="1:18" ht="13.5">
      <c r="A39" s="14"/>
      <c r="B39" s="4"/>
      <c r="C39" s="4"/>
      <c r="D39" s="4"/>
      <c r="E39" s="4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5"/>
    </row>
    <row r="40" spans="1:18" ht="13.5">
      <c r="A40" s="16"/>
      <c r="B40" s="6" t="s">
        <v>64</v>
      </c>
      <c r="C40" s="4"/>
      <c r="D40" s="4"/>
      <c r="E40" s="4"/>
      <c r="F40" s="4"/>
      <c r="G40" s="7">
        <f>+IF(F38="n",SUM(F32:F37)-F36,SUM(F32:F37))</f>
        <v>2762.9725</v>
      </c>
      <c r="H40" s="5"/>
      <c r="I40" s="6" t="s">
        <v>62</v>
      </c>
      <c r="J40" s="5"/>
      <c r="K40" s="4"/>
      <c r="L40" s="4"/>
      <c r="M40" s="4"/>
      <c r="N40" s="4"/>
      <c r="O40" s="4"/>
      <c r="P40" s="4"/>
      <c r="Q40" s="4"/>
      <c r="R40" s="15"/>
    </row>
    <row r="41" spans="1:18" ht="13.5">
      <c r="A41" s="16"/>
      <c r="C41" s="4"/>
      <c r="D41" s="4"/>
      <c r="E41" s="4"/>
      <c r="F41" s="4"/>
      <c r="G41" s="7"/>
      <c r="H41" s="5"/>
      <c r="I41" s="6"/>
      <c r="J41" s="5"/>
      <c r="K41" s="4"/>
      <c r="L41" s="4"/>
      <c r="M41" s="4"/>
      <c r="N41" s="4"/>
      <c r="O41" s="4"/>
      <c r="P41" s="4"/>
      <c r="Q41" s="4"/>
      <c r="R41" s="15"/>
    </row>
    <row r="42" spans="1:18" ht="13.5">
      <c r="A42" s="16"/>
      <c r="B42" s="6" t="s">
        <v>61</v>
      </c>
      <c r="C42" s="4"/>
      <c r="D42" s="4"/>
      <c r="E42" s="4"/>
      <c r="F42" s="4"/>
      <c r="G42" s="52">
        <f>TGVW/TGVWR</f>
        <v>0.9429940273037543</v>
      </c>
      <c r="H42" s="5"/>
      <c r="I42" s="4"/>
      <c r="J42" s="5"/>
      <c r="K42" s="4"/>
      <c r="L42" s="4"/>
      <c r="M42" s="4"/>
      <c r="N42" s="4"/>
      <c r="O42" s="4"/>
      <c r="P42" s="4"/>
      <c r="Q42" s="4"/>
      <c r="R42" s="15"/>
    </row>
    <row r="43" spans="1:18" ht="13.5">
      <c r="A43" s="16"/>
      <c r="B43" s="4"/>
      <c r="C43" s="4"/>
      <c r="D43" s="4"/>
      <c r="E43" s="4"/>
      <c r="F43" s="4"/>
      <c r="G43" s="7"/>
      <c r="H43" s="5"/>
      <c r="I43" s="4"/>
      <c r="J43" s="5"/>
      <c r="K43" s="4"/>
      <c r="L43" s="4"/>
      <c r="M43" s="4"/>
      <c r="N43" s="4"/>
      <c r="O43" s="4"/>
      <c r="P43" s="4"/>
      <c r="Q43" s="4"/>
      <c r="R43" s="15"/>
    </row>
    <row r="44" spans="1:7" ht="13.5">
      <c r="A44" s="16"/>
      <c r="B44" s="6" t="s">
        <v>74</v>
      </c>
      <c r="G44" s="53">
        <f>TGVWR-TGVW</f>
        <v>167.02750000000015</v>
      </c>
    </row>
    <row r="45" spans="1:18" ht="14.25" thickBo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1"/>
    </row>
    <row r="46" ht="14.25" thickTop="1">
      <c r="A46" s="16"/>
    </row>
    <row r="47" ht="14.25" thickBot="1">
      <c r="A47" s="16"/>
    </row>
    <row r="48" spans="1:18" ht="14.25" thickTop="1">
      <c r="A48" s="32"/>
      <c r="B48" s="33"/>
      <c r="C48" s="34"/>
      <c r="D48" s="3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 thickBot="1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5"/>
    </row>
    <row r="50" spans="1:18" ht="15" thickBot="1" thickTop="1">
      <c r="A50" s="16"/>
      <c r="B50" s="4"/>
      <c r="C50" s="9"/>
      <c r="D50" s="22"/>
      <c r="E50" s="54" t="s">
        <v>75</v>
      </c>
      <c r="F50" s="24"/>
      <c r="G50" s="25"/>
      <c r="H50" s="25"/>
      <c r="I50" s="24"/>
      <c r="J50" s="26"/>
      <c r="K50" s="4"/>
      <c r="L50" s="4"/>
      <c r="M50" s="4"/>
      <c r="N50" s="4"/>
      <c r="O50" s="4"/>
      <c r="P50" s="4"/>
      <c r="Q50" s="4"/>
      <c r="R50" s="15"/>
    </row>
    <row r="51" spans="1:18" ht="14.25" thickTop="1">
      <c r="A51" s="16"/>
      <c r="B51" s="4"/>
      <c r="C51" s="9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5"/>
    </row>
    <row r="52" spans="1:18" ht="13.5">
      <c r="A52" s="16"/>
      <c r="B52" s="6" t="s">
        <v>81</v>
      </c>
      <c r="C52" s="4"/>
      <c r="D52" s="4"/>
      <c r="E52" s="4"/>
      <c r="F52" s="4"/>
      <c r="G52" s="7">
        <f>GVW+TGVW</f>
        <v>8029.9725</v>
      </c>
      <c r="H52" s="4"/>
      <c r="I52" s="6" t="s">
        <v>68</v>
      </c>
      <c r="K52" s="4"/>
      <c r="L52" s="4"/>
      <c r="M52" s="4"/>
      <c r="N52" s="4"/>
      <c r="O52" s="4"/>
      <c r="P52" s="4"/>
      <c r="Q52" s="4"/>
      <c r="R52" s="15"/>
    </row>
    <row r="53" spans="1:18" ht="13.5">
      <c r="A53" s="16"/>
      <c r="B53" s="6"/>
      <c r="C53" s="4"/>
      <c r="D53" s="4"/>
      <c r="E53" s="4"/>
      <c r="F53" s="4"/>
      <c r="G53" s="5"/>
      <c r="H53" s="4"/>
      <c r="I53" s="6"/>
      <c r="K53" s="4"/>
      <c r="L53" s="4"/>
      <c r="M53" s="4"/>
      <c r="N53" s="4"/>
      <c r="O53" s="4"/>
      <c r="P53" s="4"/>
      <c r="Q53" s="4"/>
      <c r="R53" s="15"/>
    </row>
    <row r="54" spans="1:18" ht="13.5">
      <c r="A54" s="16"/>
      <c r="B54" s="6" t="s">
        <v>66</v>
      </c>
      <c r="C54" s="4"/>
      <c r="D54" s="4"/>
      <c r="E54" s="4"/>
      <c r="F54" s="4"/>
      <c r="G54" s="51">
        <f>GCVW/GCVWR</f>
        <v>0.912496875</v>
      </c>
      <c r="H54" s="4"/>
      <c r="I54" s="6" t="s">
        <v>69</v>
      </c>
      <c r="K54" s="4"/>
      <c r="L54" s="4"/>
      <c r="M54" s="4"/>
      <c r="N54" s="4"/>
      <c r="O54" s="4"/>
      <c r="P54" s="4"/>
      <c r="Q54" s="4"/>
      <c r="R54" s="15"/>
    </row>
    <row r="55" spans="1:18" ht="13.5">
      <c r="A55" s="16"/>
      <c r="B55" s="4"/>
      <c r="C55" s="4"/>
      <c r="D55" s="4"/>
      <c r="E55" s="4"/>
      <c r="F55" s="4"/>
      <c r="G55" s="4"/>
      <c r="H55" s="4"/>
      <c r="I55" s="6" t="s">
        <v>67</v>
      </c>
      <c r="L55" s="4"/>
      <c r="M55" s="4"/>
      <c r="N55" s="4"/>
      <c r="O55" s="4"/>
      <c r="P55" s="4"/>
      <c r="Q55" s="4"/>
      <c r="R55" s="15"/>
    </row>
    <row r="56" spans="1:18" ht="13.5">
      <c r="A56" s="14" t="s">
        <v>70</v>
      </c>
      <c r="C56" s="4"/>
      <c r="D56" s="4"/>
      <c r="E56" s="4"/>
      <c r="F56" s="4"/>
      <c r="G56" s="50">
        <f>GCVWR-GCVW</f>
        <v>770.0275000000001</v>
      </c>
      <c r="H56" s="7"/>
      <c r="I56" s="4"/>
      <c r="J56" s="4"/>
      <c r="K56" s="4"/>
      <c r="L56" s="4"/>
      <c r="M56" s="4"/>
      <c r="N56" s="4"/>
      <c r="O56" s="4"/>
      <c r="P56" s="4"/>
      <c r="Q56" s="4"/>
      <c r="R56" s="15"/>
    </row>
    <row r="57" spans="1:18" ht="13.5">
      <c r="A57" s="16"/>
      <c r="B57" s="4"/>
      <c r="C57" s="9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5"/>
    </row>
    <row r="58" spans="1:18" ht="14.25" thickBot="1">
      <c r="A58" s="16"/>
      <c r="B58" s="6" t="s">
        <v>63</v>
      </c>
      <c r="C58" s="4"/>
      <c r="D58" s="4"/>
      <c r="E58" s="4"/>
      <c r="G58" s="43">
        <f>GVW</f>
        <v>5267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15"/>
    </row>
    <row r="59" spans="1:18" ht="14.25" thickBot="1">
      <c r="A59" s="14" t="s">
        <v>76</v>
      </c>
      <c r="C59" s="4"/>
      <c r="D59" s="4"/>
      <c r="E59" s="4"/>
      <c r="F59" s="40">
        <v>12</v>
      </c>
      <c r="G59" s="43">
        <f>F59*0.01*TGVW</f>
        <v>331.5567</v>
      </c>
      <c r="H59" s="4"/>
      <c r="I59" s="6" t="s">
        <v>77</v>
      </c>
      <c r="J59" s="4"/>
      <c r="K59" s="4"/>
      <c r="L59" s="4"/>
      <c r="M59" s="4"/>
      <c r="N59" s="4"/>
      <c r="O59" s="4"/>
      <c r="P59" s="4"/>
      <c r="Q59" s="4"/>
      <c r="R59" s="15"/>
    </row>
    <row r="60" spans="1:18" ht="13.5">
      <c r="A60" s="14"/>
      <c r="G60" s="43"/>
      <c r="H60" s="5"/>
      <c r="I60" s="6" t="s">
        <v>78</v>
      </c>
      <c r="J60" s="4"/>
      <c r="K60" s="4"/>
      <c r="L60" s="4"/>
      <c r="M60" s="4"/>
      <c r="N60" s="4"/>
      <c r="O60" s="4"/>
      <c r="P60" s="4"/>
      <c r="Q60" s="4"/>
      <c r="R60" s="15"/>
    </row>
    <row r="61" spans="1:18" ht="13.5">
      <c r="A61" s="16"/>
      <c r="B61" s="4"/>
      <c r="C61" s="4"/>
      <c r="D61" s="4"/>
      <c r="E61" s="4"/>
      <c r="F61" s="4"/>
      <c r="G61" s="43"/>
      <c r="H61" s="4"/>
      <c r="I61" s="4"/>
      <c r="J61" s="4"/>
      <c r="K61" s="4"/>
      <c r="L61" s="4"/>
      <c r="M61" s="4"/>
      <c r="N61" s="4"/>
      <c r="O61" s="4"/>
      <c r="P61" s="4"/>
      <c r="Q61" s="4"/>
      <c r="R61" s="15"/>
    </row>
    <row r="62" spans="1:18" ht="13.5">
      <c r="A62" s="16"/>
      <c r="B62" s="6" t="s">
        <v>82</v>
      </c>
      <c r="C62" s="4"/>
      <c r="D62" s="4"/>
      <c r="E62" s="4"/>
      <c r="F62" s="4"/>
      <c r="G62" s="55">
        <f>GVW+G59</f>
        <v>5598.5567</v>
      </c>
      <c r="H62" s="4"/>
      <c r="I62" s="6" t="s">
        <v>25</v>
      </c>
      <c r="K62" s="4"/>
      <c r="L62" s="4"/>
      <c r="M62" s="4"/>
      <c r="N62" s="4"/>
      <c r="O62" s="4"/>
      <c r="P62" s="4"/>
      <c r="Q62" s="4"/>
      <c r="R62" s="15"/>
    </row>
    <row r="63" spans="1:18" ht="14.25" thickBot="1">
      <c r="A63" s="17"/>
      <c r="B63" s="20" t="s">
        <v>79</v>
      </c>
      <c r="C63" s="18"/>
      <c r="D63" s="18"/>
      <c r="E63" s="18"/>
      <c r="F63" s="18"/>
      <c r="G63" s="42">
        <f>GVWR-G62</f>
        <v>31.44329999999991</v>
      </c>
      <c r="H63" s="18"/>
      <c r="I63" s="20" t="s">
        <v>80</v>
      </c>
      <c r="J63" s="18"/>
      <c r="K63" s="18"/>
      <c r="L63" s="18"/>
      <c r="M63" s="18"/>
      <c r="N63" s="18"/>
      <c r="O63" s="18"/>
      <c r="P63" s="18"/>
      <c r="Q63" s="18"/>
      <c r="R63" s="21"/>
    </row>
    <row r="64" ht="14.25" thickTop="1"/>
  </sheetData>
  <printOptions/>
  <pageMargins left="0.25" right="0.25" top="0.5" bottom="0.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G1">
      <selection activeCell="D6" sqref="D6"/>
    </sheetView>
  </sheetViews>
  <sheetFormatPr defaultColWidth="9.140625" defaultRowHeight="12.75"/>
  <cols>
    <col min="1" max="6" width="9.140625" style="1" customWidth="1"/>
    <col min="7" max="7" width="10.28125" style="1" bestFit="1" customWidth="1"/>
    <col min="8" max="8" width="1.8515625" style="1" customWidth="1"/>
    <col min="9" max="16384" width="9.140625" style="1" customWidth="1"/>
  </cols>
  <sheetData>
    <row r="1" ht="13.5">
      <c r="A1" s="41" t="s">
        <v>43</v>
      </c>
    </row>
    <row r="3" ht="13.5">
      <c r="C3" s="3" t="s">
        <v>36</v>
      </c>
    </row>
    <row r="5" spans="1:8" ht="13.5">
      <c r="A5" s="3" t="s">
        <v>31</v>
      </c>
      <c r="G5" s="2">
        <v>10000</v>
      </c>
      <c r="H5" s="2"/>
    </row>
    <row r="6" spans="1:8" ht="13.5">
      <c r="A6" s="3"/>
      <c r="C6" s="3" t="s">
        <v>32</v>
      </c>
      <c r="E6" s="1">
        <v>5840</v>
      </c>
      <c r="G6" s="2"/>
      <c r="H6" s="2"/>
    </row>
    <row r="7" spans="1:8" ht="14.25" thickBot="1">
      <c r="A7" s="3"/>
      <c r="C7" s="3"/>
      <c r="G7" s="2"/>
      <c r="H7" s="2"/>
    </row>
    <row r="8" spans="1:18" ht="15" thickBot="1" thickTop="1">
      <c r="A8" s="10"/>
      <c r="B8" s="11"/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3"/>
    </row>
    <row r="9" spans="1:18" ht="15" thickBot="1" thickTop="1">
      <c r="A9" s="14"/>
      <c r="B9" s="4"/>
      <c r="C9" s="4"/>
      <c r="D9" s="22"/>
      <c r="E9" s="23" t="s">
        <v>33</v>
      </c>
      <c r="F9" s="24"/>
      <c r="G9" s="25"/>
      <c r="H9" s="25"/>
      <c r="I9" s="24"/>
      <c r="J9" s="26"/>
      <c r="K9" s="4"/>
      <c r="L9" s="4"/>
      <c r="M9" s="4"/>
      <c r="N9" s="4"/>
      <c r="O9" s="4"/>
      <c r="P9" s="4"/>
      <c r="Q9" s="4"/>
      <c r="R9" s="15"/>
    </row>
    <row r="10" spans="1:18" ht="14.25" thickTop="1">
      <c r="A10" s="14"/>
      <c r="B10" s="4"/>
      <c r="C10" s="4"/>
      <c r="D10" s="4"/>
      <c r="E10" s="4"/>
      <c r="F10" s="4"/>
      <c r="G10" s="7"/>
      <c r="H10" s="7"/>
      <c r="I10" s="4"/>
      <c r="J10" s="4"/>
      <c r="K10" s="4"/>
      <c r="L10" s="4"/>
      <c r="M10" s="4"/>
      <c r="N10" s="4"/>
      <c r="O10" s="4"/>
      <c r="P10" s="4"/>
      <c r="Q10" s="4"/>
      <c r="R10" s="15"/>
    </row>
    <row r="11" spans="1:18" ht="13.5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</row>
    <row r="12" spans="1:18" ht="13.5">
      <c r="A12" s="16" t="s">
        <v>0</v>
      </c>
      <c r="B12" s="4"/>
      <c r="C12" s="4"/>
      <c r="D12" s="4"/>
      <c r="E12" s="8" t="s">
        <v>1</v>
      </c>
      <c r="F12" s="4">
        <v>4378</v>
      </c>
      <c r="G12" s="4"/>
      <c r="H12" s="4"/>
      <c r="I12" s="6"/>
      <c r="J12" s="4"/>
      <c r="K12" s="4"/>
      <c r="L12" s="4"/>
      <c r="M12" s="4"/>
      <c r="N12" s="4"/>
      <c r="O12" s="4"/>
      <c r="P12" s="4"/>
      <c r="Q12" s="4"/>
      <c r="R12" s="15"/>
    </row>
    <row r="13" spans="1:18" ht="13.5">
      <c r="A13" s="16" t="s">
        <v>2</v>
      </c>
      <c r="B13" s="4"/>
      <c r="C13" s="6" t="s">
        <v>17</v>
      </c>
      <c r="D13" s="4"/>
      <c r="E13" s="4"/>
      <c r="F13" s="5">
        <f>22.5*6</f>
        <v>135</v>
      </c>
      <c r="G13" s="4"/>
      <c r="H13" s="4"/>
      <c r="I13" s="4"/>
      <c r="J13" s="9" t="s">
        <v>2</v>
      </c>
      <c r="K13" s="35" t="s">
        <v>8</v>
      </c>
      <c r="L13" s="4"/>
      <c r="M13" s="4"/>
      <c r="N13" s="4"/>
      <c r="O13" s="4"/>
      <c r="P13" s="4"/>
      <c r="Q13" s="4"/>
      <c r="R13" s="15"/>
    </row>
    <row r="14" spans="1:18" ht="13.5">
      <c r="A14" s="14" t="s">
        <v>14</v>
      </c>
      <c r="B14" s="4"/>
      <c r="C14" s="4"/>
      <c r="D14" s="4"/>
      <c r="E14" s="4"/>
      <c r="F14" s="4">
        <f>200+180</f>
        <v>380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</row>
    <row r="15" spans="1:18" ht="13.5">
      <c r="A15" s="16" t="s">
        <v>3</v>
      </c>
      <c r="B15" s="4"/>
      <c r="C15" s="4"/>
      <c r="D15" s="4"/>
      <c r="E15" s="4"/>
      <c r="F15" s="4">
        <v>200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</row>
    <row r="16" spans="1:18" ht="13.5">
      <c r="A16" s="14" t="s">
        <v>15</v>
      </c>
      <c r="B16" s="4"/>
      <c r="C16" s="4"/>
      <c r="D16" s="4"/>
      <c r="E16" s="4"/>
      <c r="F16" s="4">
        <v>75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</row>
    <row r="17" spans="1:18" ht="13.5">
      <c r="A17" s="1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</row>
    <row r="18" spans="1:18" ht="13.5">
      <c r="A18" s="14"/>
      <c r="B18" s="6" t="s">
        <v>23</v>
      </c>
      <c r="C18" s="4"/>
      <c r="D18" s="4"/>
      <c r="E18" s="4"/>
      <c r="F18" s="4"/>
      <c r="G18" s="5">
        <f>F12+F13+F14+F15+F16</f>
        <v>5168</v>
      </c>
      <c r="H18" s="5"/>
      <c r="I18" s="6" t="s">
        <v>21</v>
      </c>
      <c r="J18" s="4"/>
      <c r="K18" s="4"/>
      <c r="L18" s="4"/>
      <c r="M18" s="4"/>
      <c r="N18" s="4"/>
      <c r="O18" s="4"/>
      <c r="P18" s="4"/>
      <c r="Q18" s="4"/>
      <c r="R18" s="15"/>
    </row>
    <row r="19" spans="1:18" ht="13.5">
      <c r="A19" s="16"/>
      <c r="B19" s="4"/>
      <c r="C19" s="4"/>
      <c r="D19" s="4"/>
      <c r="E19" s="4"/>
      <c r="F19" s="4"/>
      <c r="G19" s="5"/>
      <c r="H19" s="5"/>
      <c r="I19" s="6" t="s">
        <v>26</v>
      </c>
      <c r="J19" s="4"/>
      <c r="K19" s="4"/>
      <c r="L19" s="4"/>
      <c r="M19" s="4"/>
      <c r="N19" s="4"/>
      <c r="O19" s="4"/>
      <c r="P19" s="4"/>
      <c r="Q19" s="4"/>
      <c r="R19" s="15"/>
    </row>
    <row r="20" spans="1:18" ht="14.25" thickBot="1">
      <c r="A20" s="17"/>
      <c r="B20" s="18"/>
      <c r="C20" s="18"/>
      <c r="D20" s="18"/>
      <c r="E20" s="18"/>
      <c r="F20" s="18"/>
      <c r="G20" s="19"/>
      <c r="H20" s="19"/>
      <c r="I20" s="20"/>
      <c r="J20" s="18"/>
      <c r="K20" s="18"/>
      <c r="L20" s="18"/>
      <c r="M20" s="18"/>
      <c r="N20" s="18"/>
      <c r="O20" s="18"/>
      <c r="P20" s="18"/>
      <c r="Q20" s="18"/>
      <c r="R20" s="21"/>
    </row>
    <row r="21" spans="1:14" ht="15" thickBot="1" thickTop="1">
      <c r="A21" s="4"/>
      <c r="B21" s="4"/>
      <c r="C21" s="4"/>
      <c r="D21" s="4"/>
      <c r="E21" s="4"/>
      <c r="F21" s="4"/>
      <c r="G21" s="5"/>
      <c r="H21" s="5"/>
      <c r="I21" s="6"/>
      <c r="J21" s="4"/>
      <c r="K21" s="4"/>
      <c r="L21" s="4"/>
      <c r="M21" s="4"/>
      <c r="N21" s="4"/>
    </row>
    <row r="22" spans="1:18" ht="15" thickBot="1" thickTop="1">
      <c r="A22" s="27"/>
      <c r="B22" s="11"/>
      <c r="C22" s="11"/>
      <c r="D22" s="11"/>
      <c r="E22" s="11"/>
      <c r="F22" s="11"/>
      <c r="G22" s="28"/>
      <c r="H22" s="28"/>
      <c r="I22" s="29"/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5" thickBot="1" thickTop="1">
      <c r="A23" s="16"/>
      <c r="B23" s="4"/>
      <c r="C23" s="4"/>
      <c r="D23" s="22"/>
      <c r="E23" s="23" t="s">
        <v>34</v>
      </c>
      <c r="F23" s="24"/>
      <c r="G23" s="25"/>
      <c r="H23" s="25"/>
      <c r="I23" s="24"/>
      <c r="J23" s="26"/>
      <c r="K23" s="4"/>
      <c r="L23" s="4"/>
      <c r="M23" s="4"/>
      <c r="N23" s="4"/>
      <c r="O23" s="4"/>
      <c r="P23" s="4"/>
      <c r="Q23" s="4"/>
      <c r="R23" s="15"/>
    </row>
    <row r="24" spans="1:18" ht="14.25" thickTop="1">
      <c r="A24" s="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5"/>
    </row>
    <row r="25" spans="1:18" ht="13.5">
      <c r="A25" s="14" t="s">
        <v>42</v>
      </c>
      <c r="B25" s="4"/>
      <c r="C25" s="4"/>
      <c r="D25" s="4"/>
      <c r="E25" s="4"/>
      <c r="F25" s="4">
        <v>2885</v>
      </c>
      <c r="G25" s="4"/>
      <c r="H25" s="4"/>
      <c r="I25" s="4"/>
      <c r="J25" s="4"/>
      <c r="K25" s="6"/>
      <c r="L25" s="4"/>
      <c r="M25" s="4"/>
      <c r="N25" s="4"/>
      <c r="O25" s="4"/>
      <c r="P25" s="4"/>
      <c r="Q25" s="4"/>
      <c r="R25" s="15"/>
    </row>
    <row r="26" spans="1:18" ht="13.5">
      <c r="A26" s="14" t="s">
        <v>12</v>
      </c>
      <c r="B26" s="4"/>
      <c r="C26" s="4"/>
      <c r="D26" s="4"/>
      <c r="E26" s="4"/>
      <c r="F26" s="4">
        <v>380</v>
      </c>
      <c r="G26" s="4"/>
      <c r="H26" s="4"/>
      <c r="I26" s="4"/>
      <c r="J26" s="4"/>
      <c r="K26" s="6"/>
      <c r="L26" s="4"/>
      <c r="M26" s="4"/>
      <c r="N26" s="4"/>
      <c r="O26" s="4"/>
      <c r="P26" s="4"/>
      <c r="Q26" s="4"/>
      <c r="R26" s="15"/>
    </row>
    <row r="27" spans="1:18" ht="13.5">
      <c r="A27" s="14" t="s">
        <v>11</v>
      </c>
      <c r="B27" s="4"/>
      <c r="C27" s="4"/>
      <c r="D27" s="4"/>
      <c r="E27" s="4"/>
      <c r="F27" s="5">
        <v>65</v>
      </c>
      <c r="G27" s="4"/>
      <c r="H27" s="4"/>
      <c r="I27" s="4"/>
      <c r="J27" s="30"/>
      <c r="K27" s="4"/>
      <c r="L27" s="4"/>
      <c r="M27" s="4"/>
      <c r="N27" s="4"/>
      <c r="O27" s="4"/>
      <c r="P27" s="4"/>
      <c r="Q27" s="4"/>
      <c r="R27" s="15"/>
    </row>
    <row r="28" spans="1:18" ht="13.5">
      <c r="A28" s="14" t="s">
        <v>4</v>
      </c>
      <c r="B28" s="4"/>
      <c r="C28" s="6" t="s">
        <v>9</v>
      </c>
      <c r="D28" s="4"/>
      <c r="E28" s="4"/>
      <c r="F28" s="31">
        <f>((47.7*0.5*0.85)+17.7)*2</f>
        <v>75.945</v>
      </c>
      <c r="G28" s="4"/>
      <c r="H28" s="4"/>
      <c r="I28" s="4"/>
      <c r="J28" s="9" t="s">
        <v>4</v>
      </c>
      <c r="K28" s="35" t="s">
        <v>5</v>
      </c>
      <c r="L28" s="9" t="s">
        <v>10</v>
      </c>
      <c r="M28" s="9"/>
      <c r="N28" s="4"/>
      <c r="O28" s="4"/>
      <c r="P28" s="4"/>
      <c r="Q28" s="4"/>
      <c r="R28" s="15"/>
    </row>
    <row r="29" spans="1:18" ht="13.5">
      <c r="A29" s="14" t="s">
        <v>20</v>
      </c>
      <c r="B29" s="4"/>
      <c r="C29" s="6" t="s">
        <v>19</v>
      </c>
      <c r="D29" s="4"/>
      <c r="E29" s="4"/>
      <c r="F29" s="31">
        <f>4*8.4</f>
        <v>33.6</v>
      </c>
      <c r="G29" s="4"/>
      <c r="H29" s="4"/>
      <c r="I29" s="4"/>
      <c r="J29" s="9" t="s">
        <v>6</v>
      </c>
      <c r="K29" s="35" t="s">
        <v>7</v>
      </c>
      <c r="L29" s="4"/>
      <c r="M29" s="4"/>
      <c r="N29" s="4"/>
      <c r="O29" s="4"/>
      <c r="P29" s="4"/>
      <c r="Q29" s="4"/>
      <c r="R29" s="15"/>
    </row>
    <row r="30" spans="1:18" ht="13.5">
      <c r="A30" s="16" t="s">
        <v>3</v>
      </c>
      <c r="B30" s="4"/>
      <c r="C30" s="4"/>
      <c r="D30" s="4"/>
      <c r="E30" s="4"/>
      <c r="F30" s="4">
        <v>500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5"/>
    </row>
    <row r="31" spans="1:18" ht="13.5">
      <c r="A31" s="16"/>
      <c r="B31" s="6" t="s">
        <v>22</v>
      </c>
      <c r="C31" s="4"/>
      <c r="D31" s="4"/>
      <c r="E31" s="4"/>
      <c r="F31" s="4"/>
      <c r="G31" s="5">
        <f>SUM(F25:F30)</f>
        <v>3939.545</v>
      </c>
      <c r="H31" s="5"/>
      <c r="I31" s="4"/>
      <c r="J31" s="5"/>
      <c r="K31" s="4"/>
      <c r="L31" s="4"/>
      <c r="M31" s="4"/>
      <c r="N31" s="4"/>
      <c r="O31" s="4"/>
      <c r="P31" s="4"/>
      <c r="Q31" s="4"/>
      <c r="R31" s="15"/>
    </row>
    <row r="32" spans="1:18" ht="13.5">
      <c r="A32" s="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</row>
    <row r="33" spans="1:18" ht="13.5">
      <c r="A33" s="14" t="s">
        <v>37</v>
      </c>
      <c r="B33" s="4"/>
      <c r="C33" s="4"/>
      <c r="D33" s="4"/>
      <c r="E33" s="4"/>
      <c r="F33" s="4"/>
      <c r="G33" s="5">
        <f>SUM(G31,G18)</f>
        <v>9107.545</v>
      </c>
      <c r="H33" s="4"/>
      <c r="I33" s="4"/>
      <c r="J33" s="6" t="s">
        <v>27</v>
      </c>
      <c r="K33" s="4"/>
      <c r="L33" s="4"/>
      <c r="M33" s="4"/>
      <c r="N33" s="4"/>
      <c r="O33" s="4"/>
      <c r="P33" s="4"/>
      <c r="Q33" s="4"/>
      <c r="R33" s="15"/>
    </row>
    <row r="34" spans="1:18" ht="13.5">
      <c r="A34" s="14"/>
      <c r="B34" s="4"/>
      <c r="C34" s="4"/>
      <c r="D34" s="4"/>
      <c r="E34" s="4"/>
      <c r="F34" s="4"/>
      <c r="G34" s="5"/>
      <c r="H34" s="4"/>
      <c r="I34" s="4"/>
      <c r="J34" s="6"/>
      <c r="K34" s="4"/>
      <c r="L34" s="4"/>
      <c r="M34" s="4"/>
      <c r="N34" s="4"/>
      <c r="O34" s="4"/>
      <c r="P34" s="4"/>
      <c r="Q34" s="4"/>
      <c r="R34" s="15"/>
    </row>
    <row r="35" spans="1:18" ht="13.5">
      <c r="A35" s="16"/>
      <c r="B35" s="6" t="s">
        <v>30</v>
      </c>
      <c r="C35" s="4"/>
      <c r="D35" s="4"/>
      <c r="E35" s="4"/>
      <c r="F35" s="4"/>
      <c r="G35" s="30">
        <f>G33/G5</f>
        <v>0.9107545</v>
      </c>
      <c r="H35" s="4"/>
      <c r="I35" s="4"/>
      <c r="J35" s="6" t="s">
        <v>28</v>
      </c>
      <c r="K35" s="4"/>
      <c r="L35" s="4"/>
      <c r="M35" s="4"/>
      <c r="N35" s="4"/>
      <c r="O35" s="4"/>
      <c r="P35" s="4"/>
      <c r="Q35" s="4"/>
      <c r="R35" s="15"/>
    </row>
    <row r="36" spans="1:18" ht="13.5">
      <c r="A36" s="16"/>
      <c r="B36" s="4"/>
      <c r="C36" s="4"/>
      <c r="D36" s="4"/>
      <c r="E36" s="4"/>
      <c r="F36" s="4"/>
      <c r="G36" s="4"/>
      <c r="H36" s="4"/>
      <c r="I36" s="4"/>
      <c r="J36" s="4"/>
      <c r="K36" s="6" t="s">
        <v>29</v>
      </c>
      <c r="L36" s="4"/>
      <c r="M36" s="4"/>
      <c r="N36" s="4"/>
      <c r="O36" s="4"/>
      <c r="P36" s="4"/>
      <c r="Q36" s="4"/>
      <c r="R36" s="15"/>
    </row>
    <row r="37" spans="1:18" ht="13.5">
      <c r="A37" s="16"/>
      <c r="B37" s="6" t="s">
        <v>18</v>
      </c>
      <c r="C37" s="4"/>
      <c r="D37" s="4"/>
      <c r="E37" s="4"/>
      <c r="F37" s="4"/>
      <c r="G37" s="7">
        <f>G5-G18-G31</f>
        <v>892.4549999999999</v>
      </c>
      <c r="H37" s="7"/>
      <c r="I37" s="4"/>
      <c r="J37" s="4"/>
      <c r="K37" s="4"/>
      <c r="L37" s="4"/>
      <c r="M37" s="4"/>
      <c r="N37" s="4"/>
      <c r="O37" s="4"/>
      <c r="P37" s="4"/>
      <c r="Q37" s="4"/>
      <c r="R37" s="15"/>
    </row>
    <row r="38" spans="1:18" ht="14.25" thickBo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/>
    </row>
    <row r="39" ht="14.25" thickTop="1"/>
    <row r="40" ht="14.25" thickBot="1"/>
    <row r="41" spans="1:18" ht="14.25" thickTop="1">
      <c r="A41" s="32"/>
      <c r="B41" s="33"/>
      <c r="C41" s="34"/>
      <c r="D41" s="3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 thickBot="1">
      <c r="A42" s="1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5"/>
    </row>
    <row r="43" spans="1:18" ht="15" thickBot="1" thickTop="1">
      <c r="A43" s="16"/>
      <c r="B43" s="4"/>
      <c r="C43" s="9"/>
      <c r="D43" s="22"/>
      <c r="E43" s="23" t="s">
        <v>35</v>
      </c>
      <c r="F43" s="24"/>
      <c r="G43" s="25"/>
      <c r="H43" s="25"/>
      <c r="I43" s="24"/>
      <c r="J43" s="26"/>
      <c r="K43" s="4"/>
      <c r="L43" s="4"/>
      <c r="M43" s="4"/>
      <c r="N43" s="4"/>
      <c r="O43" s="4"/>
      <c r="P43" s="4"/>
      <c r="Q43" s="4"/>
      <c r="R43" s="15"/>
    </row>
    <row r="44" spans="1:18" ht="14.25" thickTop="1">
      <c r="A44" s="16"/>
      <c r="B44" s="4"/>
      <c r="C44" s="9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5"/>
    </row>
    <row r="45" spans="1:18" ht="13.5">
      <c r="A45" s="1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5"/>
    </row>
    <row r="46" spans="1:18" ht="13.5">
      <c r="A46" s="14"/>
      <c r="B46" s="6" t="s">
        <v>23</v>
      </c>
      <c r="C46" s="4"/>
      <c r="D46" s="4"/>
      <c r="E46" s="4"/>
      <c r="F46" s="5">
        <f>F12+F13+F14+F15+F16</f>
        <v>5168</v>
      </c>
      <c r="G46" s="4"/>
      <c r="H46" s="5"/>
      <c r="I46" s="6"/>
      <c r="J46" s="4"/>
      <c r="K46" s="4"/>
      <c r="L46" s="4"/>
      <c r="M46" s="4"/>
      <c r="N46" s="4"/>
      <c r="O46" s="4"/>
      <c r="P46" s="4"/>
      <c r="Q46" s="4"/>
      <c r="R46" s="15"/>
    </row>
    <row r="47" spans="1:18" ht="13.5">
      <c r="A47" s="14" t="s">
        <v>16</v>
      </c>
      <c r="B47" s="4"/>
      <c r="C47" s="4"/>
      <c r="D47" s="4"/>
      <c r="E47" s="4"/>
      <c r="F47" s="5">
        <f>(($G$31-F30-F29)*0.13)</f>
        <v>442.77285000000006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5"/>
    </row>
    <row r="48" spans="1:18" ht="13.5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5"/>
    </row>
    <row r="49" spans="1:18" ht="13.5">
      <c r="A49" s="14" t="s">
        <v>24</v>
      </c>
      <c r="B49" s="4"/>
      <c r="C49" s="4"/>
      <c r="D49" s="4"/>
      <c r="E49" s="4"/>
      <c r="F49" s="4"/>
      <c r="G49" s="31">
        <f>SUM(F46:F47)</f>
        <v>5610.77285</v>
      </c>
      <c r="H49" s="4"/>
      <c r="I49" s="4"/>
      <c r="J49" s="6" t="s">
        <v>25</v>
      </c>
      <c r="K49" s="4"/>
      <c r="L49" s="4"/>
      <c r="M49" s="4"/>
      <c r="N49" s="4"/>
      <c r="O49" s="4"/>
      <c r="P49" s="4"/>
      <c r="Q49" s="4"/>
      <c r="R49" s="15"/>
    </row>
    <row r="50" spans="1:18" ht="14.25" thickBo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1"/>
    </row>
    <row r="51" ht="14.25" thickTop="1"/>
  </sheetData>
  <printOptions/>
  <pageMargins left="0.25" right="0.25" top="0.5" bottom="0.5" header="0.5" footer="0.5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</dc:creator>
  <cp:keywords/>
  <dc:description/>
  <cp:lastModifiedBy>Administrator</cp:lastModifiedBy>
  <cp:lastPrinted>2003-01-28T00:37:27Z</cp:lastPrinted>
  <dcterms:created xsi:type="dcterms:W3CDTF">2002-10-01T01:13:36Z</dcterms:created>
  <dcterms:modified xsi:type="dcterms:W3CDTF">2004-05-06T05:54:05Z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529160604</vt:i4>
  </property>
  <property fmtid="{D5CDD505-2E9C-101B-9397-08002B2CF9AE}" pid="3" name="_EmailSubject">
    <vt:lpwstr>Towing Worksheet</vt:lpwstr>
  </property>
  <property fmtid="{D5CDD505-2E9C-101B-9397-08002B2CF9AE}" pid="4" name="_AuthorEmail">
    <vt:lpwstr>davidlyon@shaw.ca</vt:lpwstr>
  </property>
  <property fmtid="{D5CDD505-2E9C-101B-9397-08002B2CF9AE}" pid="5" name="_AuthorEmailDisplayName">
    <vt:lpwstr>David Lyon</vt:lpwstr>
  </property>
</Properties>
</file>